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Finance Director\Downloads\"/>
    </mc:Choice>
  </mc:AlternateContent>
  <xr:revisionPtr revIDLastSave="0" documentId="13_ncr:1_{0A3CA5B9-A5A8-4FDF-A2E7-52E1174AB19E}" xr6:coauthVersionLast="47" xr6:coauthVersionMax="47" xr10:uidLastSave="{00000000-0000-0000-0000-000000000000}"/>
  <bookViews>
    <workbookView xWindow="-120" yWindow="-120" windowWidth="29040" windowHeight="15840" tabRatio="685" activeTab="2" xr2:uid="{00000000-000D-0000-FFFF-FFFF00000000}"/>
    <workbookView xWindow="-120" yWindow="-120" windowWidth="29040" windowHeight="15840" activeTab="1" xr2:uid="{268FDFC5-D198-4B8C-B1AF-CB18D2B5BCF2}"/>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 i="3" l="1"/>
  <c r="H17" i="3"/>
  <c r="I16" i="3"/>
  <c r="I14" i="3"/>
  <c r="I12" i="3"/>
  <c r="B17" i="4"/>
  <c r="B16" i="4"/>
  <c r="B15" i="4"/>
  <c r="B12" i="4"/>
  <c r="B11" i="4"/>
  <c r="B10" i="4"/>
  <c r="E18" i="3"/>
  <c r="D18" i="3"/>
  <c r="C19" i="3" l="1"/>
  <c r="I19" i="3"/>
  <c r="H19" i="3"/>
  <c r="B24" i="4" l="1"/>
  <c r="B22" i="4"/>
  <c r="B23" i="4"/>
  <c r="J18" i="3"/>
  <c r="J15" i="3"/>
  <c r="J14" i="3"/>
  <c r="J13" i="3"/>
  <c r="J12" i="3"/>
  <c r="J11" i="3"/>
  <c r="J10" i="3"/>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B4" i="3"/>
  <c r="B3" i="3"/>
  <c r="C3" i="2" l="1"/>
  <c r="C4" i="2" s="1"/>
  <c r="C5" i="2" s="1"/>
  <c r="C6" i="2" s="1"/>
  <c r="J16" i="3" l="1"/>
  <c r="J17" i="3"/>
</calcChain>
</file>

<file path=xl/sharedStrings.xml><?xml version="1.0" encoding="utf-8"?>
<sst xmlns="http://schemas.openxmlformats.org/spreadsheetml/2006/main" count="477" uniqueCount="336">
  <si>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</si>
  <si>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</si>
  <si>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</si>
  <si>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</si>
  <si>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</si>
  <si>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</si>
  <si>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</si>
  <si>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</si>
  <si>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</si>
  <si>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</si>
  <si>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</si>
  <si>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</si>
  <si>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</si>
  <si>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</si>
  <si>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</si>
  <si>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</si>
  <si>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</si>
  <si>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</si>
  <si>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</si>
  <si>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</si>
  <si>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</si>
  <si>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</si>
  <si>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</si>
  <si>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</si>
  <si>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</si>
  <si>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</si>
  <si>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</si>
  <si>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</si>
  <si>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</si>
  <si>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</si>
  <si>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</si>
  <si>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</si>
  <si>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</si>
  <si>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</si>
  <si>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</si>
  <si>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</si>
  <si>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</si>
  <si>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</si>
  <si>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</si>
  <si>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</si>
  <si>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</si>
  <si>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</si>
  <si>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</si>
  <si>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</si>
  <si>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</si>
  <si>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</si>
  <si>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</si>
  <si>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</si>
  <si>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</si>
  <si>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</si>
  <si>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</si>
  <si>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</si>
  <si>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</si>
  <si>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</si>
  <si>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</si>
  <si>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</si>
  <si>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</si>
  <si>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</si>
  <si>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</si>
  <si>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</si>
  <si>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</si>
  <si>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</si>
  <si>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</si>
  <si>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</si>
  <si>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</si>
  <si>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</si>
  <si>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</si>
  <si>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</si>
  <si>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</si>
  <si>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</si>
  <si>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</si>
  <si>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</si>
  <si>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</si>
  <si>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</si>
  <si>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</si>
  <si>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</si>
  <si>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</si>
  <si>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</si>
  <si>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</si>
  <si>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</si>
  <si>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</si>
  <si>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</si>
  <si>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</si>
  <si>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</si>
  <si>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</si>
  <si>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</si>
  <si>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</si>
  <si>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</si>
  <si>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</si>
  <si>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</si>
  <si>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</si>
  <si>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</si>
  <si>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</si>
  <si>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</si>
  <si>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</si>
  <si>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</si>
  <si>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</si>
  <si>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</si>
  <si>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</si>
  <si>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</si>
  <si>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</si>
  <si>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</si>
  <si>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</si>
  <si>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</si>
  <si>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</si>
  <si>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</si>
  <si>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</si>
  <si>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</si>
  <si>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</si>
  <si>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</si>
  <si>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</si>
  <si>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</si>
  <si>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</si>
  <si>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</si>
  <si>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</si>
  <si>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</si>
  <si>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</si>
  <si>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</si>
  <si>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</si>
  <si>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</si>
  <si>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</si>
  <si>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</si>
  <si>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</si>
  <si>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</si>
  <si>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</si>
  <si>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</si>
  <si>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</si>
  <si>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</si>
  <si>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</si>
  <si>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</si>
  <si>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</si>
  <si>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</si>
  <si>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</si>
  <si>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</si>
  <si>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</si>
  <si>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</si>
  <si>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</si>
  <si>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</si>
  <si>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</si>
  <si>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</si>
  <si>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</si>
  <si>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</si>
  <si>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</si>
  <si>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</si>
  <si>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</si>
  <si>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</si>
  <si>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</si>
  <si>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</si>
  <si>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</si>
  <si>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</si>
  <si>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</si>
  <si>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</si>
  <si>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</si>
  <si>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</si>
  <si>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</si>
  <si>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</si>
  <si>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</si>
  <si>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</si>
  <si>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</si>
  <si>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</si>
  <si>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</si>
  <si>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</si>
  <si>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</si>
  <si>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</si>
  <si>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</si>
  <si>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</si>
  <si>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</si>
  <si>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</si>
  <si>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</si>
  <si>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</si>
  <si>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</si>
  <si>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</si>
  <si>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</si>
  <si>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</si>
  <si>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</si>
  <si>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</si>
  <si>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</si>
  <si>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</si>
  <si>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</si>
  <si>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</si>
  <si>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</si>
  <si>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</si>
  <si>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</si>
  <si>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</si>
  <si>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</si>
  <si>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</si>
  <si>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</si>
  <si>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</si>
  <si>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</si>
  <si>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</si>
  <si>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</si>
  <si>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</si>
  <si>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</si>
  <si>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</si>
  <si>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</si>
  <si>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</si>
  <si>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</si>
  <si>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</si>
  <si>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</si>
  <si>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</si>
  <si>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</si>
  <si>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</si>
  <si>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</si>
  <si>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</si>
  <si>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</si>
  <si>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</si>
  <si>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</si>
  <si>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</si>
  <si>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</si>
  <si>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</si>
  <si>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</si>
  <si>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</si>
  <si>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</si>
  <si>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</si>
  <si>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</si>
  <si>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</si>
  <si>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</si>
  <si>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</si>
  <si>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</si>
  <si>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</si>
  <si>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</si>
  <si>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</si>
  <si>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</si>
  <si>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</si>
  <si>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</si>
  <si>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</si>
  <si>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</si>
  <si>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</si>
  <si>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</si>
  <si>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</si>
  <si>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</si>
  <si>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</si>
  <si>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</si>
  <si>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</si>
  <si>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</si>
  <si>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</si>
  <si>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</si>
  <si>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</si>
  <si>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</si>
  <si>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</si>
  <si>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</si>
  <si>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</si>
  <si>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</si>
  <si>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</si>
  <si>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</si>
  <si>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</si>
  <si>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</si>
  <si>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</si>
  <si>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</si>
  <si>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</si>
  <si>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</si>
  <si>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</si>
  <si>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</si>
  <si>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</si>
  <si>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</si>
  <si>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</si>
  <si>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</si>
  <si>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</si>
  <si>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</si>
  <si>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</si>
  <si>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</si>
  <si>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</si>
  <si>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</si>
  <si>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</si>
  <si>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</si>
  <si>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</si>
  <si>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</si>
  <si>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</si>
  <si>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</si>
  <si>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</si>
  <si>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</si>
  <si>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</si>
  <si>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</si>
  <si>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</si>
  <si>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</si>
  <si>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</si>
  <si>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</si>
  <si>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</si>
  <si>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</si>
  <si>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</si>
  <si>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</si>
  <si>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</si>
  <si>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</si>
  <si>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</si>
  <si>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</si>
  <si>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</si>
  <si>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</si>
  <si>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</si>
  <si>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</si>
  <si>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</si>
  <si>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</si>
  <si>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</si>
  <si>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</si>
  <si>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</si>
  <si>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</si>
  <si>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</si>
  <si>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</si>
  <si>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</si>
  <si>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</si>
  <si>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City of Beeville</t>
  </si>
  <si>
    <t>www.beevilletx.org</t>
  </si>
  <si>
    <t>361-358-4641</t>
  </si>
  <si>
    <t>finance.director@beevilletx.org</t>
  </si>
  <si>
    <t>Kristine Horton</t>
  </si>
  <si>
    <t>Finance Director</t>
  </si>
  <si>
    <t>361-358-4641 ext. 250</t>
  </si>
  <si>
    <t>kristine.horton@beevilletx.org</t>
  </si>
  <si>
    <t>400 N Washington St</t>
  </si>
  <si>
    <t>Beeville</t>
  </si>
  <si>
    <t>Bee</t>
  </si>
  <si>
    <t>Combination Tax &amp; Rev-2018 Series</t>
  </si>
  <si>
    <t>Combination Tax &amp; Rev-2014 Series</t>
  </si>
  <si>
    <t>Certificates of Obligation-2016 Series (DWSRF)</t>
  </si>
  <si>
    <t>Sales Tax Revenue Bonds-2011 Taxable Series</t>
  </si>
  <si>
    <t>General Obligation Bonds, Series 2016 (SWIFT)</t>
  </si>
  <si>
    <t>Sales Tax Revenue Bonds-2017 Taxable Series</t>
  </si>
  <si>
    <t>Combination Tax &amp; Rev-2020 Series</t>
  </si>
  <si>
    <t>Combination Tax &amp; Rev-2021 Series</t>
  </si>
  <si>
    <t>2020 Lease Purchase</t>
  </si>
  <si>
    <t>the City to make improvements and extensions to the City's waterworks and sewer system and pay for professional services rendered in connection.  Bond was refinanced in 2018. (Former 2008-A Series)</t>
  </si>
  <si>
    <t>to improve and extend the City's waterworks and sewer system; acquire, design, construct, improve and equip municipal builings, to wit:repair or replace the City Hall roof, improve, renovate and equip City Hall restrooms, improve and extend existing vehicle doors at the City's fire station, and construct, rnovate and equip the City's municipal complex and City Hall for the relocation of various City departments from City Hall to the City's municipal complex and pay fiscal and engineering fees in connection with such projects.</t>
  </si>
  <si>
    <t>constructing, installing and acquiring additions, extensions and improvements to the City's water system and for paying professional services for legal, fiscal, and engineering fees in connection with this project.</t>
  </si>
  <si>
    <t>Beeville Economic Improvement Corporation</t>
  </si>
  <si>
    <t>for the purpose of providing funds to the City of Beeville, Texas to finance the acquisition, construction and equipping by the City of various park improvements for and throughout the City, including improving and equipping municipal athletic fields, and for paying the costs of issuing the bonds.</t>
  </si>
  <si>
    <t>to construct, improve, extend, and equip the City's waterworks and sewer system, including the acquistions of land anc construction of water wells, water storage facilities and other water related improvemetns at chase field industrial complex and (2) pay costs of issuance</t>
  </si>
  <si>
    <t>for the purpose of providing funds to the City of Beeville, Texas to finance equipment for and improvements to certain of its public park facilities, including improvements to ball fields, a swimming pool, a recreation center facility, and related raod, water and sewer improvements, and other related improvements that enchance any of the aforesaid public park facilities, and for paying the costs of issuing the series 2017 bonds</t>
  </si>
  <si>
    <t>$1.5 million for the purpose to purchase equipment, software, and renovate/replace City Hall/Event Center structures.  The other $1.5 million is for the City's water system improvements</t>
  </si>
  <si>
    <t>For paying all or a portion of the City's Contractual obligations incurred for the purpose of (a) constructing, installing and acquiring additions, extensions and improvements to the City's waterworks and sewer system includings but not limited to, improvements to the Moore Street WWTP and to the Chase Field WWTF; and (b) paying fiscal &amp; engineering fees in connection with such projects</t>
  </si>
  <si>
    <t>Energy Savings Project &amp; AMI Meters</t>
  </si>
  <si>
    <t>Repayment is funded through ad-valorem tax and Utility Fund Revenues</t>
  </si>
  <si>
    <t>Repayment is funded through Utility Fund Revenues</t>
  </si>
  <si>
    <t>Repayment is funded through Sales Tax revenue received</t>
  </si>
  <si>
    <t>Revenue through the savings of energy from the General and Utility Fund</t>
  </si>
  <si>
    <t>Combination Tax &amp; Rev-2023 Series</t>
  </si>
  <si>
    <t>https://www.census.gov/quickfacts/beevillecitytexas</t>
  </si>
  <si>
    <t>for the purpose of paying contractual
obligations to be incurred for making permanent public improvements and for other public
purposes, to-wit: (1) designing, constructing, acquiring, purchasing, renovating, enlarging, and
improving the City’s waterworks and sewer utility system, (2) designing, constructing, acquiring,
purchasing, renovating, enlarging, and improving City public works, administration, and safety
facilities, including improvements to City Hall and the Police Station, (3) purchasing public works,
public safety, and administration-related vehicles, (4) purchasing real property, materials, supplies,
equipment, information technology, machinery, landscaping, land, and rights of way for
authorized needs and purposes related to the aforementioned capital improvements, and (5) the
payment of professional services related to the construction, project management, and financing
of the aforementioned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</si>
</sst>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kristine.horton@beevilletx.org" TargetMode="External"/><Relationship Id="rId2" Type="http://schemas.openxmlformats.org/officeDocument/2006/relationships/hyperlink" Target="mailto:finance.director@beevilletx.org" TargetMode="External"/><Relationship Id="rId1" Type="http://schemas.openxmlformats.org/officeDocument/2006/relationships/hyperlink" Target="http://www.beevilletx.org/"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A1048576"/>
    </sheetView>
    <sheetView workbookViewId="1"/>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U31"/>
  <sheetViews>
    <sheetView zoomScale="85" zoomScaleNormal="85" workbookViewId="0">
      <selection activeCell="B15" sqref="B15"/>
    </sheetView>
    <sheetView tabSelected="1" workbookViewId="1">
      <selection activeCell="E26" sqref="E26"/>
    </sheetView>
  </sheetViews>
  <sheetFormatPr defaultColWidth="9.140625" defaultRowHeight="15.75" zeroHeight="1" x14ac:dyDescent="0.25"/>
  <cols>
    <col min="1" max="1" width="56.42578125" style="35" customWidth="1"/>
    <col min="2" max="2" width="61.140625" style="1" customWidth="1"/>
    <col min="3" max="4" width="9.140625" style="35" customWidth="1"/>
    <col min="5" max="21" width="9.140625" style="35"/>
    <col min="22" max="16384" width="9.140625" style="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15</v>
      </c>
    </row>
    <row r="6" spans="1:2" x14ac:dyDescent="0.25">
      <c r="A6" s="12" t="s">
        <v>22</v>
      </c>
      <c r="B6" s="70"/>
    </row>
    <row r="7" spans="1:2" x14ac:dyDescent="0.25">
      <c r="A7" s="12" t="s">
        <v>239</v>
      </c>
      <c r="B7" s="69">
        <v>2023</v>
      </c>
    </row>
    <row r="8" spans="1:2" x14ac:dyDescent="0.25">
      <c r="A8" s="12" t="s">
        <v>298</v>
      </c>
      <c r="B8" s="71">
        <v>44835</v>
      </c>
    </row>
    <row r="9" spans="1:2" x14ac:dyDescent="0.25">
      <c r="A9" s="12" t="s">
        <v>14</v>
      </c>
      <c r="B9" s="65">
        <f>IF(ISBLANK(B8),"",DATE(YEAR(B8)+1,MONTH(B8),DAY(B8)-1))</f>
        <v>45199</v>
      </c>
    </row>
    <row r="10" spans="1:2" x14ac:dyDescent="0.25">
      <c r="A10" s="12" t="s">
        <v>21</v>
      </c>
      <c r="B10" s="87" t="s">
        <v>300</v>
      </c>
    </row>
    <row r="11" spans="1:2" x14ac:dyDescent="0.25">
      <c r="A11" s="12" t="s">
        <v>240</v>
      </c>
      <c r="B11" s="72" t="s">
        <v>301</v>
      </c>
    </row>
    <row r="12" spans="1:2" x14ac:dyDescent="0.25">
      <c r="A12" s="12" t="s">
        <v>214</v>
      </c>
      <c r="B12" s="88" t="s">
        <v>302</v>
      </c>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t="s">
        <v>305</v>
      </c>
    </row>
    <row r="19" spans="1:2" x14ac:dyDescent="0.25">
      <c r="A19" s="15" t="s">
        <v>4</v>
      </c>
      <c r="B19" s="88" t="s">
        <v>306</v>
      </c>
    </row>
    <row r="20" spans="1:2" x14ac:dyDescent="0.25">
      <c r="A20" s="15" t="s">
        <v>245</v>
      </c>
      <c r="B20" s="69" t="s">
        <v>307</v>
      </c>
    </row>
    <row r="21" spans="1:2" x14ac:dyDescent="0.25">
      <c r="A21" s="15" t="s">
        <v>5</v>
      </c>
      <c r="B21" s="69"/>
    </row>
    <row r="22" spans="1:2" x14ac:dyDescent="0.25">
      <c r="A22" s="15" t="s">
        <v>246</v>
      </c>
      <c r="B22" s="69" t="s">
        <v>308</v>
      </c>
    </row>
    <row r="23" spans="1:2" x14ac:dyDescent="0.25">
      <c r="A23" s="15" t="s">
        <v>247</v>
      </c>
      <c r="B23" s="73">
        <v>78102</v>
      </c>
    </row>
    <row r="24" spans="1:2" x14ac:dyDescent="0.25">
      <c r="A24" s="15" t="s">
        <v>248</v>
      </c>
      <c r="B24" s="69" t="s">
        <v>309</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890F919B-831A-4EEE-85AA-9168AD4B82A8}"/>
    <hyperlink ref="B12" r:id="rId2" xr:uid="{FE6FAA0C-7C2D-4AF6-B451-E1FDF6602B74}"/>
    <hyperlink ref="B19" r:id="rId3" xr:uid="{27007E33-9666-4872-A4AC-56FCF5DCD8BC}"/>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xWindow="355" yWindow="483" count="2">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abSelected="1" zoomScale="85" zoomScaleNormal="85" workbookViewId="0">
      <selection activeCell="I18" sqref="I18"/>
    </sheetView>
    <sheetView workbookViewId="1"/>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City of Beeville</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ht="110.25" x14ac:dyDescent="0.25">
      <c r="A10" s="74" t="s">
        <v>310</v>
      </c>
      <c r="B10" s="75"/>
      <c r="C10" s="76">
        <v>2000000</v>
      </c>
      <c r="D10" s="76">
        <v>720000</v>
      </c>
      <c r="E10" s="77">
        <v>774981.02</v>
      </c>
      <c r="F10" s="78">
        <v>44972</v>
      </c>
      <c r="G10" s="75" t="s">
        <v>12</v>
      </c>
      <c r="H10" s="77">
        <v>1958000</v>
      </c>
      <c r="I10" s="77">
        <v>1958000</v>
      </c>
      <c r="J10" s="77">
        <f>H10-I10</f>
        <v>0</v>
      </c>
      <c r="K10" s="75" t="s">
        <v>319</v>
      </c>
      <c r="L10" s="75" t="s">
        <v>13</v>
      </c>
      <c r="M10" s="74" t="s">
        <v>11</v>
      </c>
      <c r="N10" s="74" t="s">
        <v>11</v>
      </c>
      <c r="O10" s="75" t="s">
        <v>11</v>
      </c>
      <c r="P10" s="75" t="s">
        <v>11</v>
      </c>
      <c r="Q10" s="75"/>
      <c r="R10" s="74" t="s">
        <v>329</v>
      </c>
      <c r="S10" s="74"/>
    </row>
    <row r="11" spans="1:19" s="3" customFormat="1" ht="252" x14ac:dyDescent="0.25">
      <c r="A11" s="74" t="s">
        <v>311</v>
      </c>
      <c r="B11" s="74"/>
      <c r="C11" s="76">
        <v>1630000</v>
      </c>
      <c r="D11" s="76">
        <v>1015000</v>
      </c>
      <c r="E11" s="77">
        <v>1272825.02</v>
      </c>
      <c r="F11" s="78">
        <v>49171</v>
      </c>
      <c r="G11" s="75" t="s">
        <v>12</v>
      </c>
      <c r="H11" s="77">
        <v>1650000</v>
      </c>
      <c r="I11" s="77">
        <v>1650000</v>
      </c>
      <c r="J11" s="77">
        <f t="shared" ref="J11:J12" si="0">H11-I11</f>
        <v>0</v>
      </c>
      <c r="K11" s="75" t="s">
        <v>320</v>
      </c>
      <c r="L11" s="75" t="s">
        <v>12</v>
      </c>
      <c r="M11" s="74"/>
      <c r="N11" s="74" t="s">
        <v>52</v>
      </c>
      <c r="O11" s="75"/>
      <c r="P11" s="75"/>
      <c r="Q11" s="75"/>
      <c r="R11" s="74" t="s">
        <v>329</v>
      </c>
      <c r="S11" s="74"/>
    </row>
    <row r="12" spans="1:19" s="3" customFormat="1" ht="110.25" x14ac:dyDescent="0.25">
      <c r="A12" s="74" t="s">
        <v>312</v>
      </c>
      <c r="B12" s="74"/>
      <c r="C12" s="76">
        <v>3300000</v>
      </c>
      <c r="D12" s="76">
        <v>2212000</v>
      </c>
      <c r="E12" s="77">
        <v>2437124.85</v>
      </c>
      <c r="F12" s="78">
        <v>49720</v>
      </c>
      <c r="G12" s="75" t="s">
        <v>13</v>
      </c>
      <c r="H12" s="77">
        <v>3166384</v>
      </c>
      <c r="I12" s="77">
        <f>3155735</f>
        <v>3155735</v>
      </c>
      <c r="J12" s="77">
        <f t="shared" si="0"/>
        <v>10649</v>
      </c>
      <c r="K12" s="75" t="s">
        <v>321</v>
      </c>
      <c r="L12" s="75" t="s">
        <v>13</v>
      </c>
      <c r="M12" s="74"/>
      <c r="N12" s="74"/>
      <c r="O12" s="75"/>
      <c r="P12" s="75"/>
      <c r="Q12" s="75"/>
      <c r="R12" s="74" t="s">
        <v>330</v>
      </c>
      <c r="S12" s="74"/>
    </row>
    <row r="13" spans="1:19" s="3" customFormat="1" ht="141.75" x14ac:dyDescent="0.25">
      <c r="A13" s="74" t="s">
        <v>313</v>
      </c>
      <c r="B13" s="74" t="s">
        <v>322</v>
      </c>
      <c r="C13" s="76">
        <v>3500000</v>
      </c>
      <c r="D13" s="76">
        <v>837000</v>
      </c>
      <c r="E13" s="77">
        <v>892159.2</v>
      </c>
      <c r="F13" s="78">
        <v>46249</v>
      </c>
      <c r="G13" s="75" t="s">
        <v>13</v>
      </c>
      <c r="H13" s="77">
        <v>3428000</v>
      </c>
      <c r="I13" s="77">
        <v>3428000</v>
      </c>
      <c r="J13" s="77">
        <f>H13-I13</f>
        <v>0</v>
      </c>
      <c r="K13" s="75" t="s">
        <v>323</v>
      </c>
      <c r="L13" s="75" t="s">
        <v>13</v>
      </c>
      <c r="M13" s="74"/>
      <c r="N13" s="74"/>
      <c r="O13" s="75"/>
      <c r="P13" s="75"/>
      <c r="Q13" s="75"/>
      <c r="R13" s="74" t="s">
        <v>331</v>
      </c>
      <c r="S13" s="74"/>
    </row>
    <row r="14" spans="1:19" s="3" customFormat="1" ht="141.75" x14ac:dyDescent="0.25">
      <c r="A14" s="74" t="s">
        <v>314</v>
      </c>
      <c r="B14" s="74"/>
      <c r="C14" s="76">
        <v>4500000</v>
      </c>
      <c r="D14" s="76">
        <v>3035000</v>
      </c>
      <c r="E14" s="77">
        <v>3449441</v>
      </c>
      <c r="F14" s="78">
        <v>49901</v>
      </c>
      <c r="G14" s="75" t="s">
        <v>12</v>
      </c>
      <c r="H14" s="77">
        <v>4412000</v>
      </c>
      <c r="I14" s="77">
        <f>4408396.31+1621.01</f>
        <v>4410017.3199999994</v>
      </c>
      <c r="J14" s="77">
        <f t="shared" ref="J14:J18" si="1">H14-I14</f>
        <v>1982.6800000006333</v>
      </c>
      <c r="K14" s="75" t="s">
        <v>324</v>
      </c>
      <c r="L14" s="75" t="s">
        <v>13</v>
      </c>
      <c r="M14" s="74"/>
      <c r="N14" s="74"/>
      <c r="O14" s="75"/>
      <c r="P14" s="75"/>
      <c r="Q14" s="75"/>
      <c r="R14" s="74" t="s">
        <v>329</v>
      </c>
      <c r="S14" s="74"/>
    </row>
    <row r="15" spans="1:19" s="3" customFormat="1" ht="220.5" x14ac:dyDescent="0.25">
      <c r="A15" s="74" t="s">
        <v>315</v>
      </c>
      <c r="B15" s="74" t="s">
        <v>322</v>
      </c>
      <c r="C15" s="76">
        <v>1300000</v>
      </c>
      <c r="D15" s="76">
        <v>560000</v>
      </c>
      <c r="E15" s="77">
        <v>592078.07999999996</v>
      </c>
      <c r="F15" s="78">
        <v>46613</v>
      </c>
      <c r="G15" s="75" t="s">
        <v>13</v>
      </c>
      <c r="H15" s="77">
        <v>1252000</v>
      </c>
      <c r="I15" s="77">
        <v>1252000</v>
      </c>
      <c r="J15" s="77">
        <f t="shared" si="1"/>
        <v>0</v>
      </c>
      <c r="K15" s="75" t="s">
        <v>325</v>
      </c>
      <c r="L15" s="75" t="s">
        <v>13</v>
      </c>
      <c r="M15" s="74"/>
      <c r="N15" s="74"/>
      <c r="O15" s="75"/>
      <c r="P15" s="75"/>
      <c r="Q15" s="75"/>
      <c r="R15" s="74" t="s">
        <v>331</v>
      </c>
      <c r="S15" s="74"/>
    </row>
    <row r="16" spans="1:19" s="3" customFormat="1" ht="94.5" x14ac:dyDescent="0.25">
      <c r="A16" s="74" t="s">
        <v>316</v>
      </c>
      <c r="B16" s="74"/>
      <c r="C16" s="76">
        <v>3000000</v>
      </c>
      <c r="D16" s="76">
        <v>1850000</v>
      </c>
      <c r="E16" s="77">
        <v>1973610</v>
      </c>
      <c r="F16" s="78">
        <v>47344</v>
      </c>
      <c r="G16" s="75" t="s">
        <v>12</v>
      </c>
      <c r="H16" s="77">
        <v>3000000</v>
      </c>
      <c r="I16" s="77">
        <f>51915.45+150168.34+21700+30557.01+836125+402904.6+1087065.78+142579.74+87995+17855</f>
        <v>2828865.92</v>
      </c>
      <c r="J16" s="77">
        <f>+H16-I16</f>
        <v>171134.08000000007</v>
      </c>
      <c r="K16" s="75" t="s">
        <v>326</v>
      </c>
      <c r="L16" s="75" t="s">
        <v>13</v>
      </c>
      <c r="M16" s="74"/>
      <c r="N16" s="74"/>
      <c r="O16" s="75"/>
      <c r="P16" s="75"/>
      <c r="Q16" s="75"/>
      <c r="R16" s="74" t="s">
        <v>329</v>
      </c>
      <c r="S16" s="74"/>
    </row>
    <row r="17" spans="1:19" s="3" customFormat="1" ht="204.75" x14ac:dyDescent="0.25">
      <c r="A17" s="74" t="s">
        <v>317</v>
      </c>
      <c r="B17" s="74"/>
      <c r="C17" s="76">
        <v>7040000</v>
      </c>
      <c r="D17" s="76">
        <v>7040000</v>
      </c>
      <c r="E17" s="77">
        <v>9110300</v>
      </c>
      <c r="F17" s="78">
        <v>51773</v>
      </c>
      <c r="G17" s="75" t="s">
        <v>12</v>
      </c>
      <c r="H17" s="77">
        <f>7040000+630489.3</f>
        <v>7670489.2999999998</v>
      </c>
      <c r="I17" s="77">
        <f>169983.95+2801601.04+105.35+4615132.85+83666.11</f>
        <v>7670489.2999999998</v>
      </c>
      <c r="J17" s="77">
        <f>+H17-I17</f>
        <v>0</v>
      </c>
      <c r="K17" s="75" t="s">
        <v>327</v>
      </c>
      <c r="L17" s="75" t="s">
        <v>13</v>
      </c>
      <c r="M17" s="74"/>
      <c r="N17" s="74"/>
      <c r="O17" s="75"/>
      <c r="P17" s="75"/>
      <c r="Q17" s="75"/>
      <c r="R17" s="74" t="s">
        <v>329</v>
      </c>
      <c r="S17" s="74"/>
    </row>
    <row r="18" spans="1:19" s="3" customFormat="1" ht="31.5" x14ac:dyDescent="0.25">
      <c r="A18" s="74" t="s">
        <v>318</v>
      </c>
      <c r="B18" s="74"/>
      <c r="C18" s="76">
        <v>5291163.38</v>
      </c>
      <c r="D18" s="76">
        <f>143643.84+5291163.38-285113.91-293581.79-8424.05</f>
        <v>4847687.47</v>
      </c>
      <c r="E18" s="77">
        <f>190354.09-12690.27+6787577.33-442261.46-442261.46-12690.27</f>
        <v>6068027.9600000009</v>
      </c>
      <c r="F18" s="78">
        <v>49779</v>
      </c>
      <c r="G18" s="75" t="s">
        <v>13</v>
      </c>
      <c r="H18" s="77">
        <v>5291163.38</v>
      </c>
      <c r="I18" s="77">
        <v>5291163.38</v>
      </c>
      <c r="J18" s="77">
        <f t="shared" si="1"/>
        <v>0</v>
      </c>
      <c r="K18" s="75" t="s">
        <v>328</v>
      </c>
      <c r="L18" s="75" t="s">
        <v>13</v>
      </c>
      <c r="M18" s="74"/>
      <c r="N18" s="74"/>
      <c r="O18" s="75"/>
      <c r="P18" s="75"/>
      <c r="Q18" s="75"/>
      <c r="R18" s="74" t="s">
        <v>332</v>
      </c>
      <c r="S18" s="74"/>
    </row>
    <row r="19" spans="1:19" s="3" customFormat="1" ht="409.5" x14ac:dyDescent="0.25">
      <c r="A19" s="74" t="s">
        <v>333</v>
      </c>
      <c r="B19" s="74"/>
      <c r="C19" s="76">
        <f>4805000+10200000+955000+580000</f>
        <v>16540000</v>
      </c>
      <c r="D19" s="76">
        <v>16540000</v>
      </c>
      <c r="E19" s="77">
        <v>27080520.57</v>
      </c>
      <c r="F19" s="78">
        <v>54285</v>
      </c>
      <c r="G19" s="75" t="s">
        <v>12</v>
      </c>
      <c r="H19" s="77">
        <f>16535866.95+531655.93</f>
        <v>17067522.879999999</v>
      </c>
      <c r="I19" s="77">
        <f>202522.88+155973</f>
        <v>358495.88</v>
      </c>
      <c r="J19" s="77">
        <f t="shared" ref="J19:J61" si="2">H19-I19</f>
        <v>16709026.999999998</v>
      </c>
      <c r="K19" s="75" t="s">
        <v>335</v>
      </c>
      <c r="L19" s="75" t="s">
        <v>12</v>
      </c>
      <c r="M19" s="74"/>
      <c r="N19" s="74" t="s">
        <v>50</v>
      </c>
      <c r="O19" s="75"/>
      <c r="P19" s="75"/>
      <c r="Q19" s="75"/>
      <c r="R19" s="74" t="s">
        <v>329</v>
      </c>
      <c r="S19" s="74"/>
    </row>
    <row r="20" spans="1:19" s="3" customFormat="1" x14ac:dyDescent="0.25">
      <c r="A20" s="74"/>
      <c r="B20" s="74"/>
      <c r="C20" s="76">
        <v>0</v>
      </c>
      <c r="D20" s="76">
        <v>0</v>
      </c>
      <c r="E20" s="77">
        <v>0</v>
      </c>
      <c r="F20" s="78"/>
      <c r="G20" s="75"/>
      <c r="H20" s="77">
        <v>0</v>
      </c>
      <c r="I20" s="77">
        <v>0</v>
      </c>
      <c r="J20" s="77">
        <f t="shared" si="2"/>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2"/>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2"/>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2"/>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2"/>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2"/>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2"/>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2"/>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2"/>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2"/>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2"/>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2"/>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2"/>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2"/>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2"/>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2"/>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2"/>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2"/>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2"/>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2"/>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2"/>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2"/>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2"/>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2"/>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2"/>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2"/>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2"/>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2"/>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2"/>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2"/>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2"/>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2"/>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2"/>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2"/>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2"/>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2"/>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2"/>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2"/>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2"/>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2"/>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2"/>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2"/>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3">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3"/>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3"/>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3"/>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3"/>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3"/>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3"/>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3"/>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3"/>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3"/>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3"/>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3"/>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3"/>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3"/>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3"/>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3"/>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3"/>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3"/>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3"/>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3"/>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3"/>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3"/>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3"/>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3"/>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3"/>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3"/>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3"/>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3"/>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3"/>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3"/>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3"/>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3"/>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3"/>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3"/>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3"/>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3"/>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3"/>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3"/>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3"/>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3"/>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3"/>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3"/>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3"/>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3"/>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3"/>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3"/>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3"/>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3"/>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3"/>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10" sqref="B10"/>
    </sheetView>
    <sheetView topLeftCell="A8" workbookViewId="1">
      <selection activeCell="B23" sqref="B23"/>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City of Beeville</v>
      </c>
      <c r="C3" s="1"/>
      <c r="D3" s="1"/>
      <c r="E3" s="1"/>
      <c r="F3" s="1"/>
      <c r="H3" s="1"/>
      <c r="I3" s="1"/>
      <c r="J3" s="1"/>
      <c r="K3" s="1"/>
    </row>
    <row r="4" spans="1:11" x14ac:dyDescent="0.25">
      <c r="A4" s="12" t="s">
        <v>2</v>
      </c>
      <c r="B4" s="68">
        <f>IF(OR('1 - Contact Information'!B7="",'1 - Contact Information'!B7="(select)"),"",'1 - Contact Information'!B7)</f>
        <v>2023</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f>SUM('2 - Individual Debt Obligations'!C10:C19)</f>
        <v>48101163.379999995</v>
      </c>
    </row>
    <row r="11" spans="1:11" x14ac:dyDescent="0.25">
      <c r="A11" s="52" t="s">
        <v>81</v>
      </c>
      <c r="B11" s="80">
        <f>SUM('2 - Individual Debt Obligations'!D10:D19)</f>
        <v>38656687.469999999</v>
      </c>
    </row>
    <row r="12" spans="1:11" ht="31.5" x14ac:dyDescent="0.25">
      <c r="A12" s="52" t="s">
        <v>82</v>
      </c>
      <c r="B12" s="80">
        <f>SUM('2 - Individual Debt Obligations'!E10:E19)</f>
        <v>53651067.700000003</v>
      </c>
    </row>
    <row r="13" spans="1:11" x14ac:dyDescent="0.25">
      <c r="A13" s="18"/>
      <c r="B13" s="18"/>
    </row>
    <row r="14" spans="1:11" ht="31.5" x14ac:dyDescent="0.25">
      <c r="A14" s="25" t="s">
        <v>224</v>
      </c>
      <c r="B14" s="26"/>
    </row>
    <row r="15" spans="1:11" x14ac:dyDescent="0.25">
      <c r="A15" s="51" t="s">
        <v>83</v>
      </c>
      <c r="B15" s="79">
        <f>+'2 - Individual Debt Obligations'!C19+'2 - Individual Debt Obligations'!C17+'2 - Individual Debt Obligations'!C14+'2 - Individual Debt Obligations'!C12+'2 - Individual Debt Obligations'!C11+'2 - Individual Debt Obligations'!C10</f>
        <v>35010000</v>
      </c>
    </row>
    <row r="16" spans="1:11" ht="31.5" x14ac:dyDescent="0.25">
      <c r="A16" s="52" t="s">
        <v>84</v>
      </c>
      <c r="B16" s="80">
        <f>+'2 - Individual Debt Obligations'!D10+'2 - Individual Debt Obligations'!D11+'2 - Individual Debt Obligations'!D12+'2 - Individual Debt Obligations'!D14+'2 - Individual Debt Obligations'!D16+'2 - Individual Debt Obligations'!D17+'2 - Individual Debt Obligations'!D19</f>
        <v>32412000</v>
      </c>
    </row>
    <row r="17" spans="1:2" ht="31.5" x14ac:dyDescent="0.25">
      <c r="A17" s="52" t="s">
        <v>85</v>
      </c>
      <c r="B17" s="80">
        <f>+'2 - Individual Debt Obligations'!E19+'2 - Individual Debt Obligations'!E17+'2 - Individual Debt Obligations'!E16+'2 - Individual Debt Obligations'!E14+'2 - Individual Debt Obligations'!E12+'2 - Individual Debt Obligations'!E11+'2 - Individual Debt Obligations'!E10</f>
        <v>46098802.460000008</v>
      </c>
    </row>
    <row r="18" spans="1:2" x14ac:dyDescent="0.25">
      <c r="A18" s="18"/>
      <c r="B18" s="18"/>
    </row>
    <row r="19" spans="1:2" ht="31.5" x14ac:dyDescent="0.25">
      <c r="A19" s="25" t="s">
        <v>223</v>
      </c>
      <c r="B19" s="28"/>
    </row>
    <row r="20" spans="1:2" x14ac:dyDescent="0.25">
      <c r="A20" s="51" t="s">
        <v>290</v>
      </c>
      <c r="B20" s="81">
        <v>13669</v>
      </c>
    </row>
    <row r="21" spans="1:2" ht="31.5" x14ac:dyDescent="0.25">
      <c r="A21" s="51" t="s">
        <v>291</v>
      </c>
      <c r="B21" s="82" t="s">
        <v>334</v>
      </c>
    </row>
    <row r="22" spans="1:2" ht="31.5" customHeight="1" x14ac:dyDescent="0.25">
      <c r="A22" s="51" t="s">
        <v>86</v>
      </c>
      <c r="B22" s="79">
        <f>+B15/B20</f>
        <v>2561.2700270685491</v>
      </c>
    </row>
    <row r="23" spans="1:2" ht="31.5" x14ac:dyDescent="0.25">
      <c r="A23" s="52" t="s">
        <v>87</v>
      </c>
      <c r="B23" s="80">
        <f>+B16/B20</f>
        <v>2371.2049162338139</v>
      </c>
    </row>
    <row r="24" spans="1:2" ht="47.25" customHeight="1" x14ac:dyDescent="0.25">
      <c r="A24" s="52" t="s">
        <v>88</v>
      </c>
      <c r="B24" s="80">
        <f>+B17/B20</f>
        <v>3372.5073128977983</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B7" sqref="B7"/>
    </sheetView>
    <sheetView workbookViewId="1"/>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 workbookViewId="1"/>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 workbookViewId="1"/>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 workbookViewId="1"/>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FINANCE DEPARTMENT</cp:lastModifiedBy>
  <dcterms:created xsi:type="dcterms:W3CDTF">2017-01-13T17:49:37Z</dcterms:created>
  <dcterms:modified xsi:type="dcterms:W3CDTF">2023-11-03T19:14:56Z</dcterms:modified>
</cp:coreProperties>
</file>